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E0CE0E\WorkShare\Lynchpin Share Drive 10\Projects\BLUE OCEAN\BLUE OCEAN - 2017\SETTLEMENT\ENTITLEMENTS\ENTITLEMENT CALCULATOR\"/>
    </mc:Choice>
  </mc:AlternateContent>
  <xr:revisionPtr revIDLastSave="0" documentId="13_ncr:1_{2F292DE4-CA0C-4DA4-B20C-35D072361C95}" xr6:coauthVersionLast="32" xr6:coauthVersionMax="43" xr10:uidLastSave="{00000000-0000-0000-0000-000000000000}"/>
  <bookViews>
    <workbookView xWindow="0" yWindow="0" windowWidth="40965" windowHeight="23040" xr2:uid="{00000000-000D-0000-FFFF-FFFF00000000}"/>
  </bookViews>
  <sheets>
    <sheet name="Caluculator" sheetId="1" r:id="rId1"/>
  </sheets>
  <definedNames>
    <definedName name="_xlnm.Print_Area" localSheetId="0">Caluculator!$A$1:$N$28</definedName>
  </definedNames>
  <calcPr calcId="179017"/>
  <fileRecoveryPr autoRecover="0"/>
</workbook>
</file>

<file path=xl/calcChain.xml><?xml version="1.0" encoding="utf-8"?>
<calcChain xmlns="http://schemas.openxmlformats.org/spreadsheetml/2006/main">
  <c r="I15" i="1" l="1"/>
  <c r="J15" i="1"/>
  <c r="G15" i="1"/>
  <c r="F15" i="1"/>
  <c r="L15" i="1"/>
  <c r="H15" i="1" l="1"/>
  <c r="J36" i="1"/>
  <c r="K15" i="1" s="1"/>
  <c r="M15" i="1" l="1"/>
  <c r="E33" i="1"/>
  <c r="E15" i="1" s="1"/>
</calcChain>
</file>

<file path=xl/sharedStrings.xml><?xml version="1.0" encoding="utf-8"?>
<sst xmlns="http://schemas.openxmlformats.org/spreadsheetml/2006/main" count="61" uniqueCount="50">
  <si>
    <t>Note 1</t>
  </si>
  <si>
    <t>Disclaimer</t>
  </si>
  <si>
    <t xml:space="preserve"> </t>
  </si>
  <si>
    <t xml:space="preserve">BLUE OCEAN RESOURCES </t>
  </si>
  <si>
    <r>
      <t>This calculator is intended to give holders an indication of entitlements</t>
    </r>
    <r>
      <rPr>
        <sz val="8"/>
        <color rgb="FF000000"/>
        <rFont val="Calibri"/>
        <family val="2"/>
      </rPr>
      <t>.</t>
    </r>
  </si>
  <si>
    <t>Total amount of eligible positions in scheme</t>
  </si>
  <si>
    <t>Total amount of eligible positions in trust</t>
  </si>
  <si>
    <t xml:space="preserve">Original Principal Amount of Holding 
(USD) </t>
  </si>
  <si>
    <t>USY09189AB06</t>
  </si>
  <si>
    <t>Azion Bao 
(USD)</t>
  </si>
  <si>
    <t>Cash from BOR Sold</t>
  </si>
  <si>
    <t>Amount of Azion Bonds</t>
  </si>
  <si>
    <t>Note 2</t>
  </si>
  <si>
    <t>Cash from
Blue Ocean 
Resources Sold
(USD)</t>
  </si>
  <si>
    <t>Residual  
Azion Bao 
(USD)</t>
  </si>
  <si>
    <t>Residual of redemption</t>
  </si>
  <si>
    <t>Residual of PIK Interest Cash</t>
  </si>
  <si>
    <t>Residual of PIK Interest Bonds</t>
  </si>
  <si>
    <t>Residual of BOR bonds</t>
  </si>
  <si>
    <t>Residual of Azion B bonds</t>
  </si>
  <si>
    <t>Total amount of account holders who can't make the reps</t>
  </si>
  <si>
    <t>PIK Interest 
Blue Ocean Resources 
(USD)</t>
  </si>
  <si>
    <t>BOR Early Redemption</t>
  </si>
  <si>
    <t>BOR PIK Interest (Cash)</t>
  </si>
  <si>
    <t>Unclaimed with Early Redemption Amount</t>
  </si>
  <si>
    <t>Total amount of eligible positions in scheme &amp; trust</t>
  </si>
  <si>
    <t>Total amount of holdings instructed to sell BOR</t>
  </si>
  <si>
    <t>Total amount of positions eligible to PIK Interest</t>
  </si>
  <si>
    <t>Residual 
PIK Interest 
Blue Ocean Resources 
(USD)</t>
  </si>
  <si>
    <t>Cash</t>
  </si>
  <si>
    <t>Entitlement to holders who instructed to sell their bonds</t>
  </si>
  <si>
    <t>Blue Ocean Resources Bonds</t>
  </si>
  <si>
    <t>Azion Bao Bonds</t>
  </si>
  <si>
    <t>Cash from 
Blue Ocean Resources Early Redemption
(USD)</t>
  </si>
  <si>
    <t>Cash from 
Blue Ocean Resources
PIK Interest
(USD)</t>
  </si>
  <si>
    <t>Entitlement</t>
  </si>
  <si>
    <t>Yes</t>
  </si>
  <si>
    <t>No</t>
  </si>
  <si>
    <t>Residual PIK Interest Cash 
and Early Redemption Cash
(USD)</t>
  </si>
  <si>
    <t>Blue Ocean Resources 
(USD)</t>
  </si>
  <si>
    <t>Amount of BOR Bonds</t>
  </si>
  <si>
    <t>Are you Trust Creditors?</t>
  </si>
  <si>
    <t>Did you instruct to sell bonds?</t>
  </si>
  <si>
    <t>Did you submit the Information Notice after 31 December 2018?</t>
  </si>
  <si>
    <t xml:space="preserve">How to use this calculator </t>
  </si>
  <si>
    <r>
      <t xml:space="preserve">Answer "Yes" or "No" to the questions in the </t>
    </r>
    <r>
      <rPr>
        <b/>
        <sz val="10"/>
        <color rgb="FF0070C0"/>
        <rFont val="Calibri"/>
        <family val="2"/>
      </rPr>
      <t>BLUE</t>
    </r>
    <r>
      <rPr>
        <sz val="10"/>
        <color rgb="FF000000"/>
        <rFont val="Calibri"/>
        <family val="2"/>
      </rPr>
      <t xml:space="preserve"> cells below:</t>
    </r>
  </si>
  <si>
    <r>
      <t xml:space="preserve">The information contained herein is provided to the recipient in their capacity as a Scheme Creditor only with respect to calculating their entitlement to the </t>
    </r>
    <r>
      <rPr>
        <i/>
        <sz val="8"/>
        <color rgb="FF000000"/>
        <rFont val="Calibri"/>
        <family val="2"/>
      </rPr>
      <t xml:space="preserve">pro rata </t>
    </r>
    <r>
      <rPr>
        <sz val="8"/>
        <color rgb="FF000000"/>
        <rFont val="Calibri"/>
        <family val="2"/>
      </rPr>
      <t>Share  due to them.       </t>
    </r>
  </si>
  <si>
    <r>
      <t xml:space="preserve">Please input the principal amount of your holding that was included in your Account Holder Letter/ Information Notice in the </t>
    </r>
    <r>
      <rPr>
        <b/>
        <sz val="10"/>
        <color rgb="FFFF0000"/>
        <rFont val="Calibri"/>
        <family val="2"/>
      </rPr>
      <t>RED</t>
    </r>
    <r>
      <rPr>
        <sz val="10"/>
        <color rgb="FF000000"/>
        <rFont val="Calibri"/>
        <family val="2"/>
      </rPr>
      <t xml:space="preserve"> cell below ($200,000 is just an indicative amount).</t>
    </r>
  </si>
  <si>
    <t xml:space="preserve">The entitlement is for Ineligible Creditors who submitted an Information Notice after 31 December 2018. </t>
  </si>
  <si>
    <r>
      <t xml:space="preserve">Amount of Holding - </t>
    </r>
    <r>
      <rPr>
        <sz val="8"/>
        <rFont val="Calibri"/>
        <family val="2"/>
      </rPr>
      <t>please input the principal amount of your holding that was included in your Account Holder Letter/ Information Notice.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</si>
</sst>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b/>
      <sz val="8"/>
      <color theme="5" tint="-0.249977111117893"/>
      <name val="Calibri"/>
      <family val="2"/>
    </font>
    <font>
      <sz val="9"/>
      <name val="Calibri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trike/>
      <sz val="7"/>
      <name val="Calibri"/>
      <family val="2"/>
    </font>
    <font>
      <strike/>
      <sz val="10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rgb="FF002060"/>
      <name val="Calibri"/>
      <family val="2"/>
    </font>
    <font>
      <b/>
      <sz val="8"/>
      <color rgb="FF000000"/>
      <name val="Calibri"/>
      <family val="2"/>
    </font>
    <font>
      <sz val="10"/>
      <color theme="0"/>
      <name val="Calibri"/>
      <family val="2"/>
    </font>
    <font>
      <sz val="8"/>
      <color rgb="FFFF0000"/>
      <name val="Calibri"/>
      <family val="2"/>
    </font>
    <font>
      <sz val="8"/>
      <color rgb="FF7030A0"/>
      <name val="Calibri"/>
      <family val="2"/>
    </font>
    <font>
      <sz val="8"/>
      <color rgb="FF00B050"/>
      <name val="Calibri"/>
      <family val="2"/>
    </font>
    <font>
      <sz val="8"/>
      <color rgb="FFFF33CC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i/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1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vertical="top"/>
    </xf>
    <xf numFmtId="0" fontId="11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vertical="top" wrapText="1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0" fillId="3" borderId="0" xfId="0" applyFont="1" applyFill="1" applyAlignment="1">
      <alignment vertical="center"/>
    </xf>
    <xf numFmtId="0" fontId="0" fillId="3" borderId="1" xfId="0" applyFill="1" applyBorder="1"/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0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164" fontId="15" fillId="3" borderId="0" xfId="1" applyNumberFormat="1" applyFont="1" applyFill="1" applyAlignment="1">
      <alignment horizontal="left" vertical="center" wrapText="1" readingOrder="1"/>
    </xf>
    <xf numFmtId="0" fontId="19" fillId="3" borderId="0" xfId="0" applyFont="1" applyFill="1" applyAlignment="1">
      <alignment horizontal="left" vertical="center" wrapText="1" readingOrder="1"/>
    </xf>
    <xf numFmtId="164" fontId="20" fillId="3" borderId="0" xfId="1" applyNumberFormat="1" applyFont="1" applyFill="1" applyAlignment="1">
      <alignment horizontal="left" vertical="center" wrapText="1" readingOrder="1"/>
    </xf>
    <xf numFmtId="164" fontId="21" fillId="3" borderId="0" xfId="1" applyNumberFormat="1" applyFont="1" applyFill="1" applyAlignment="1">
      <alignment horizontal="left" vertical="center" wrapText="1" readingOrder="1"/>
    </xf>
    <xf numFmtId="164" fontId="22" fillId="3" borderId="0" xfId="1" applyNumberFormat="1" applyFont="1" applyFill="1" applyAlignment="1">
      <alignment horizontal="left" vertical="center" wrapText="1" readingOrder="1"/>
    </xf>
    <xf numFmtId="164" fontId="19" fillId="3" borderId="0" xfId="1" applyNumberFormat="1" applyFont="1" applyFill="1" applyAlignment="1">
      <alignment horizontal="left" vertical="center" wrapText="1" readingOrder="1"/>
    </xf>
    <xf numFmtId="165" fontId="22" fillId="3" borderId="0" xfId="1" applyNumberFormat="1" applyFont="1" applyFill="1" applyAlignment="1">
      <alignment horizontal="left" vertical="center" wrapText="1" readingOrder="1"/>
    </xf>
    <xf numFmtId="0" fontId="10" fillId="0" borderId="0" xfId="0" applyFont="1" applyAlignment="1">
      <alignment vertical="center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vertical="center"/>
    </xf>
    <xf numFmtId="164" fontId="10" fillId="0" borderId="1" xfId="1" applyNumberFormat="1" applyFont="1" applyBorder="1"/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3" borderId="0" xfId="0" applyFont="1" applyFill="1" applyAlignment="1">
      <alignment horizontal="center" vertical="top"/>
    </xf>
    <xf numFmtId="0" fontId="18" fillId="3" borderId="0" xfId="0" applyFont="1" applyFill="1" applyAlignment="1">
      <alignment vertical="center"/>
    </xf>
    <xf numFmtId="0" fontId="18" fillId="0" borderId="1" xfId="0" applyFont="1" applyBorder="1" applyAlignment="1">
      <alignment vertical="center"/>
    </xf>
    <xf numFmtId="164" fontId="24" fillId="0" borderId="0" xfId="1" applyNumberFormat="1" applyFont="1" applyFill="1"/>
    <xf numFmtId="0" fontId="5" fillId="3" borderId="0" xfId="0" applyFont="1" applyFill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right" vertical="top" wrapText="1"/>
    </xf>
    <xf numFmtId="164" fontId="7" fillId="3" borderId="3" xfId="1" applyNumberFormat="1" applyFont="1" applyFill="1" applyBorder="1" applyAlignment="1">
      <alignment horizontal="right" vertical="center"/>
    </xf>
    <xf numFmtId="164" fontId="7" fillId="3" borderId="4" xfId="1" applyNumberFormat="1" applyFont="1" applyFill="1" applyBorder="1" applyAlignment="1">
      <alignment horizontal="right" vertical="center"/>
    </xf>
    <xf numFmtId="164" fontId="9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164" fontId="9" fillId="3" borderId="5" xfId="1" applyNumberFormat="1" applyFont="1" applyFill="1" applyBorder="1" applyAlignment="1">
      <alignment horizontal="left" vertical="center" wrapText="1" indent="1"/>
    </xf>
    <xf numFmtId="164" fontId="9" fillId="3" borderId="2" xfId="1" applyNumberFormat="1" applyFont="1" applyFill="1" applyBorder="1" applyAlignment="1">
      <alignment horizontal="left" vertical="center" wrapText="1" indent="1"/>
    </xf>
    <xf numFmtId="0" fontId="10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25" fillId="4" borderId="5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/>
    </xf>
    <xf numFmtId="164" fontId="9" fillId="7" borderId="4" xfId="1" applyNumberFormat="1" applyFont="1" applyFill="1" applyBorder="1" applyAlignment="1" applyProtection="1">
      <alignment horizontal="center" vertical="center" wrapText="1"/>
      <protection locked="0"/>
    </xf>
    <xf numFmtId="164" fontId="27" fillId="8" borderId="4" xfId="1" applyNumberFormat="1" applyFont="1" applyFill="1" applyBorder="1" applyAlignment="1" applyProtection="1">
      <alignment vertical="center" wrapText="1"/>
      <protection locked="0"/>
    </xf>
  </cellXfs>
  <cellStyles count="3">
    <cellStyle name="Comma" xfId="1" builtinId="3"/>
    <cellStyle name="Normal" xfId="0" builtinId="0"/>
    <cellStyle name="Normal 3" xfId="2" xr:uid="{B8723E82-A57D-4CBD-9C50-A8FE96640056}"/>
  </cellStyles>
  <dxfs count="0"/>
  <tableStyles count="0" defaultTableStyle="TableStyleMedium2" defaultPivotStyle="PivotStyleLight16"/>
  <colors>
    <mruColors>
      <color rgb="FFCCCCFF"/>
      <color rgb="FF9999FF"/>
      <color rgb="FF6699FF"/>
      <color rgb="FF3366FF"/>
      <color rgb="FF5987C6"/>
      <color rgb="FF5E89C1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46"/>
  <sheetViews>
    <sheetView tabSelected="1" zoomScale="85" zoomScaleNormal="85" zoomScaleSheetLayoutView="115" workbookViewId="0">
      <selection activeCell="C8" sqref="C8"/>
    </sheetView>
  </sheetViews>
  <sheetFormatPr defaultColWidth="0" defaultRowHeight="12.75" zeroHeight="1" x14ac:dyDescent="0.25"/>
  <cols>
    <col min="1" max="1" width="5.7109375" style="1" customWidth="1"/>
    <col min="2" max="2" width="20.28515625" style="1" customWidth="1"/>
    <col min="3" max="3" width="7.140625" style="1" customWidth="1"/>
    <col min="4" max="4" width="14.42578125" style="1" customWidth="1"/>
    <col min="5" max="6" width="13.140625" style="1" customWidth="1"/>
    <col min="7" max="7" width="13.7109375" style="1" customWidth="1"/>
    <col min="8" max="14" width="13.140625" style="1" customWidth="1"/>
    <col min="15" max="16383" width="8.7109375" style="1" hidden="1"/>
    <col min="16384" max="16384" width="3.28515625" style="1" hidden="1"/>
  </cols>
  <sheetData>
    <row r="1" spans="1:1638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6384" x14ac:dyDescent="0.25">
      <c r="A2" s="11"/>
      <c r="B2" s="65" t="s">
        <v>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384" x14ac:dyDescent="0.25">
      <c r="A3" s="11"/>
      <c r="B3" s="6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384" x14ac:dyDescent="0.25">
      <c r="A4" s="11"/>
      <c r="B4" s="84" t="s">
        <v>47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11"/>
    </row>
    <row r="5" spans="1:16384" x14ac:dyDescent="0.25">
      <c r="A5" s="1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11"/>
    </row>
    <row r="6" spans="1:16384" ht="18.600000000000001" customHeight="1" x14ac:dyDescent="0.25">
      <c r="A6" s="11"/>
      <c r="B6" s="84" t="s">
        <v>45</v>
      </c>
      <c r="C6" s="84"/>
      <c r="D6" s="84"/>
      <c r="E6" s="84"/>
      <c r="F6" s="84"/>
      <c r="G6" s="84"/>
      <c r="H6" s="84"/>
      <c r="I6" s="66"/>
      <c r="J6" s="66"/>
      <c r="K6" s="66"/>
      <c r="L6" s="66"/>
      <c r="M6" s="66"/>
      <c r="N6" s="11"/>
    </row>
    <row r="7" spans="1:16384" ht="14.45" customHeight="1" x14ac:dyDescent="0.25">
      <c r="A7" s="11"/>
      <c r="B7" s="67"/>
      <c r="C7" s="67"/>
      <c r="D7" s="67"/>
      <c r="E7" s="67"/>
      <c r="F7" s="67"/>
      <c r="G7" s="67"/>
      <c r="H7" s="67"/>
      <c r="I7" s="66"/>
      <c r="J7" s="66"/>
      <c r="K7" s="66"/>
      <c r="L7" s="66"/>
      <c r="M7" s="66"/>
      <c r="N7" s="11"/>
    </row>
    <row r="8" spans="1:16384" ht="36" customHeight="1" x14ac:dyDescent="0.25">
      <c r="A8" s="11"/>
      <c r="B8" s="69" t="s">
        <v>41</v>
      </c>
      <c r="C8" s="88" t="s">
        <v>37</v>
      </c>
      <c r="D8" s="68" t="s">
        <v>42</v>
      </c>
      <c r="E8" s="88" t="s">
        <v>37</v>
      </c>
      <c r="F8" s="85" t="s">
        <v>43</v>
      </c>
      <c r="G8" s="85"/>
      <c r="H8" s="88" t="s">
        <v>37</v>
      </c>
      <c r="J8" s="11"/>
      <c r="K8" s="11"/>
      <c r="L8" s="11"/>
      <c r="M8" s="11"/>
      <c r="N8" s="11"/>
    </row>
    <row r="9" spans="1:16384" ht="26.25" customHeight="1" x14ac:dyDescent="0.25">
      <c r="A9" s="11"/>
      <c r="B9" s="11"/>
      <c r="C9" s="11"/>
      <c r="D9" s="63"/>
      <c r="E9" s="63"/>
      <c r="F9" s="63"/>
      <c r="G9" s="63"/>
      <c r="H9" s="63"/>
      <c r="I9" s="63"/>
      <c r="J9" s="11"/>
      <c r="K9" s="11"/>
      <c r="L9" s="11"/>
      <c r="M9" s="11"/>
      <c r="N9" s="11"/>
    </row>
    <row r="10" spans="1:16384" x14ac:dyDescent="0.25">
      <c r="A10" s="11"/>
      <c r="B10" s="11"/>
      <c r="C10" s="11"/>
      <c r="D10" s="11"/>
      <c r="E10" s="47"/>
      <c r="F10" s="11"/>
      <c r="G10" s="11"/>
      <c r="H10" s="11"/>
      <c r="I10" s="11"/>
      <c r="J10" s="11"/>
      <c r="K10" s="11"/>
      <c r="L10" s="11"/>
      <c r="M10" s="11"/>
      <c r="N10" s="11"/>
    </row>
    <row r="11" spans="1:16384" s="2" customFormat="1" ht="21.75" customHeight="1" x14ac:dyDescent="0.25">
      <c r="A11" s="12"/>
      <c r="B11" s="87" t="s">
        <v>3</v>
      </c>
      <c r="C11" s="87"/>
      <c r="D11" s="56" t="s">
        <v>8</v>
      </c>
      <c r="E11" s="83" t="s">
        <v>35</v>
      </c>
      <c r="F11" s="83"/>
      <c r="G11" s="83"/>
      <c r="H11" s="83"/>
      <c r="I11" s="83"/>
      <c r="J11" s="83"/>
      <c r="K11" s="83"/>
      <c r="L11" s="83"/>
      <c r="M11" s="83"/>
      <c r="N11" s="12"/>
    </row>
    <row r="12" spans="1:16384" s="2" customFormat="1" ht="21.75" customHeight="1" x14ac:dyDescent="0.25">
      <c r="A12" s="12"/>
      <c r="B12" s="13"/>
      <c r="C12" s="13"/>
      <c r="D12" s="54"/>
      <c r="E12" s="72" t="s">
        <v>29</v>
      </c>
      <c r="F12" s="72"/>
      <c r="G12" s="72"/>
      <c r="H12" s="73"/>
      <c r="I12" s="80" t="s">
        <v>31</v>
      </c>
      <c r="J12" s="81"/>
      <c r="K12" s="82"/>
      <c r="L12" s="74" t="s">
        <v>32</v>
      </c>
      <c r="M12" s="75"/>
      <c r="N12" s="12"/>
    </row>
    <row r="13" spans="1:16384" s="3" customFormat="1" ht="72" customHeight="1" x14ac:dyDescent="0.25">
      <c r="A13" s="14"/>
      <c r="B13" s="15" t="s">
        <v>2</v>
      </c>
      <c r="C13" s="16" t="s">
        <v>2</v>
      </c>
      <c r="D13" s="55" t="s">
        <v>7</v>
      </c>
      <c r="E13" s="17" t="s">
        <v>13</v>
      </c>
      <c r="F13" s="50" t="s">
        <v>33</v>
      </c>
      <c r="G13" s="50" t="s">
        <v>34</v>
      </c>
      <c r="H13" s="51" t="s">
        <v>38</v>
      </c>
      <c r="I13" s="60" t="s">
        <v>39</v>
      </c>
      <c r="J13" s="17" t="s">
        <v>21</v>
      </c>
      <c r="K13" s="53" t="s">
        <v>28</v>
      </c>
      <c r="L13" s="17" t="s">
        <v>9</v>
      </c>
      <c r="M13" s="53" t="s">
        <v>14</v>
      </c>
      <c r="N13" s="14"/>
    </row>
    <row r="14" spans="1:16384" s="4" customFormat="1" ht="17.850000000000001" customHeight="1" x14ac:dyDescent="0.25">
      <c r="A14" s="18"/>
      <c r="B14" s="19"/>
      <c r="C14" s="19"/>
      <c r="D14" s="57" t="s">
        <v>0</v>
      </c>
      <c r="E14" s="20" t="s">
        <v>2</v>
      </c>
      <c r="F14" s="20"/>
      <c r="G14" s="20" t="s">
        <v>12</v>
      </c>
      <c r="H14" s="52"/>
      <c r="I14" s="20"/>
      <c r="J14" s="20" t="s">
        <v>12</v>
      </c>
      <c r="K14" s="52" t="s">
        <v>2</v>
      </c>
      <c r="L14" s="20" t="s">
        <v>2</v>
      </c>
      <c r="M14" s="52" t="s">
        <v>2</v>
      </c>
      <c r="N14" s="18"/>
    </row>
    <row r="15" spans="1:16384" ht="45" customHeight="1" x14ac:dyDescent="0.25">
      <c r="A15" s="11"/>
      <c r="B15" s="78" t="s">
        <v>30</v>
      </c>
      <c r="C15" s="79"/>
      <c r="D15" s="89">
        <v>200000</v>
      </c>
      <c r="E15" s="61" t="str">
        <f>IF(E8="Yes", ROUNDDOWN(D15/F33*E33,0),"-")</f>
        <v>-</v>
      </c>
      <c r="F15" s="61" t="str">
        <f>IF(C8="Yes", ROUNDDOWN(D15*H33/(D36+G33),0), "-")</f>
        <v>-</v>
      </c>
      <c r="G15" s="61" t="str">
        <f>IF(H8="Yes",ROUNDDOWN(D15*J33/(I33+G33),0),"-")</f>
        <v>-</v>
      </c>
      <c r="H15" s="62">
        <f>ROUNDDOWN($D$15/(B36+D36)*(E36+F36),0)</f>
        <v>32</v>
      </c>
      <c r="I15" s="61" t="str">
        <f>IF(C8="Yes",IF(E8="Yes", "-", ROUNDDOWN($D$15/B33*D33,0)), "-")</f>
        <v>-</v>
      </c>
      <c r="J15" s="61" t="str">
        <f>IF(H8="Yes",ROUNDDOWN(D15*J33/(I33+G33),0),"-")</f>
        <v>-</v>
      </c>
      <c r="K15" s="61">
        <f>ROUNDDOWN($D$15/(B36+D36-J36)*(H36),0)+ ROUNDDOWN($D$15/(B36+D36-J36)*(G36),0)</f>
        <v>608</v>
      </c>
      <c r="L15" s="62" t="str">
        <f>IF(C8="Yes",ROUNDDOWN($D$15/B33*C33,0)*2000, "-")</f>
        <v>-</v>
      </c>
      <c r="M15" s="62">
        <f>ROUNDDOWN($D$15/(B36+D36-J36)*(I36),0)*2000</f>
        <v>0</v>
      </c>
      <c r="N15" s="11"/>
    </row>
    <row r="16" spans="1:1638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14" s="11" customFormat="1" x14ac:dyDescent="0.25"/>
    <row r="18" spans="1:14" s="11" customFormat="1" x14ac:dyDescent="0.25"/>
    <row r="19" spans="1:14" s="9" customFormat="1" ht="12.75" customHeight="1" x14ac:dyDescent="0.25">
      <c r="A19" s="21"/>
      <c r="B19" s="46" t="s">
        <v>0</v>
      </c>
      <c r="C19" s="76" t="s">
        <v>49</v>
      </c>
      <c r="D19" s="76"/>
      <c r="E19" s="76"/>
      <c r="F19" s="76"/>
      <c r="G19" s="76"/>
      <c r="H19" s="76"/>
      <c r="I19" s="76"/>
      <c r="J19" s="76"/>
      <c r="K19" s="76"/>
      <c r="L19" s="76"/>
      <c r="M19" s="22"/>
      <c r="N19" s="22"/>
    </row>
    <row r="20" spans="1:14" s="9" customFormat="1" x14ac:dyDescent="0.25">
      <c r="A20" s="21"/>
      <c r="B20" s="46"/>
      <c r="C20" s="28"/>
      <c r="D20" s="28"/>
      <c r="E20" s="28"/>
      <c r="F20" s="28"/>
      <c r="G20" s="28"/>
      <c r="H20" s="28"/>
      <c r="I20" s="22"/>
      <c r="J20" s="22"/>
      <c r="K20" s="22"/>
      <c r="L20" s="22"/>
      <c r="M20" s="22"/>
      <c r="N20" s="22"/>
    </row>
    <row r="21" spans="1:14" s="9" customFormat="1" ht="12.75" customHeight="1" x14ac:dyDescent="0.25">
      <c r="A21" s="21"/>
      <c r="B21" s="46" t="s">
        <v>12</v>
      </c>
      <c r="C21" s="77" t="s">
        <v>48</v>
      </c>
      <c r="D21" s="77"/>
      <c r="E21" s="77"/>
      <c r="F21" s="77"/>
      <c r="G21" s="77"/>
      <c r="H21" s="77"/>
      <c r="I21" s="77"/>
      <c r="J21" s="77"/>
      <c r="K21" s="77"/>
      <c r="L21" s="77"/>
      <c r="M21" s="22"/>
      <c r="N21" s="22"/>
    </row>
    <row r="22" spans="1:14" s="9" customFormat="1" x14ac:dyDescent="0.25">
      <c r="A22" s="21"/>
      <c r="B22" s="46"/>
      <c r="C22" s="59"/>
      <c r="D22" s="59"/>
      <c r="E22" s="59"/>
      <c r="F22" s="59"/>
      <c r="G22" s="59"/>
      <c r="H22" s="59"/>
      <c r="I22" s="22"/>
      <c r="J22" s="22"/>
      <c r="K22" s="22"/>
      <c r="L22" s="22"/>
      <c r="M22" s="22"/>
      <c r="N22" s="22"/>
    </row>
    <row r="23" spans="1:14" s="9" customFormat="1" ht="14.1" customHeight="1" x14ac:dyDescent="0.25">
      <c r="A23" s="21"/>
      <c r="B23" s="19"/>
      <c r="C23" s="29"/>
      <c r="D23" s="29"/>
      <c r="E23" s="29"/>
      <c r="F23" s="29"/>
      <c r="G23" s="29"/>
      <c r="H23" s="29"/>
      <c r="I23" s="22"/>
      <c r="J23" s="22"/>
      <c r="K23" s="22"/>
      <c r="L23" s="22"/>
      <c r="M23" s="22"/>
      <c r="N23" s="22"/>
    </row>
    <row r="24" spans="1:14" ht="15" customHeight="1" x14ac:dyDescent="0.2">
      <c r="A24" s="23"/>
      <c r="B24" s="46" t="s">
        <v>1</v>
      </c>
      <c r="C24" s="71" t="s">
        <v>4</v>
      </c>
      <c r="D24" s="71"/>
      <c r="E24" s="71"/>
      <c r="F24" s="71"/>
      <c r="G24" s="71"/>
      <c r="H24" s="71"/>
      <c r="I24" s="71"/>
      <c r="J24" s="71"/>
      <c r="K24" s="71"/>
      <c r="L24" s="71"/>
      <c r="M24" s="11"/>
      <c r="N24" s="11"/>
    </row>
    <row r="25" spans="1:14" x14ac:dyDescent="0.25">
      <c r="A25" s="11"/>
      <c r="B25" s="10"/>
      <c r="C25" s="86"/>
      <c r="D25" s="86"/>
      <c r="E25" s="86"/>
      <c r="F25" s="86"/>
      <c r="G25" s="86"/>
      <c r="H25" s="86"/>
      <c r="I25" s="11"/>
      <c r="J25" s="11"/>
      <c r="K25" s="11"/>
      <c r="L25" s="11"/>
      <c r="M25" s="11"/>
      <c r="N25" s="11"/>
    </row>
    <row r="26" spans="1:14" x14ac:dyDescent="0.25">
      <c r="A26" s="11"/>
      <c r="B26" s="10"/>
      <c r="C26" s="70" t="s">
        <v>46</v>
      </c>
      <c r="D26" s="70"/>
      <c r="E26" s="70"/>
      <c r="F26" s="70"/>
      <c r="G26" s="70"/>
      <c r="H26" s="70"/>
      <c r="I26" s="70"/>
      <c r="J26" s="70"/>
      <c r="K26" s="70"/>
      <c r="L26" s="70"/>
      <c r="M26" s="11"/>
      <c r="N26" s="11"/>
    </row>
    <row r="27" spans="1:14" x14ac:dyDescent="0.25">
      <c r="A27" s="11"/>
      <c r="B27" s="1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1"/>
      <c r="N27" s="11"/>
    </row>
    <row r="28" spans="1:14" ht="15" x14ac:dyDescent="0.25">
      <c r="A28" s="11"/>
      <c r="B28" s="10"/>
      <c r="C28" s="24"/>
      <c r="D28" s="24"/>
      <c r="E28" s="24"/>
      <c r="F28" s="25"/>
      <c r="G28" s="25"/>
      <c r="H28" s="26"/>
      <c r="I28" s="11"/>
      <c r="J28" s="11"/>
      <c r="K28" s="11"/>
      <c r="L28" s="11"/>
      <c r="M28" s="11"/>
      <c r="N28" s="11"/>
    </row>
    <row r="29" spans="1:14" ht="15" hidden="1" x14ac:dyDescent="0.25">
      <c r="B29" s="5"/>
      <c r="C29" s="8"/>
      <c r="D29" s="8"/>
      <c r="E29" s="8"/>
      <c r="F29" s="41"/>
      <c r="G29" s="41"/>
      <c r="H29" s="41"/>
      <c r="I29" s="42"/>
      <c r="J29" s="42"/>
      <c r="M29" s="11"/>
    </row>
    <row r="30" spans="1:14" ht="15" hidden="1" x14ac:dyDescent="0.25">
      <c r="B30" s="5" t="s">
        <v>36</v>
      </c>
      <c r="C30" s="5" t="s">
        <v>37</v>
      </c>
      <c r="D30" s="8"/>
      <c r="E30" s="8"/>
      <c r="G30" s="49"/>
      <c r="H30" s="41"/>
      <c r="I30" s="42"/>
      <c r="J30" s="42"/>
    </row>
    <row r="31" spans="1:14" ht="15" hidden="1" x14ac:dyDescent="0.25">
      <c r="B31" s="5"/>
      <c r="C31" s="8"/>
      <c r="D31" s="8"/>
      <c r="E31" s="8"/>
      <c r="F31" s="41"/>
      <c r="G31" s="48"/>
      <c r="H31" s="41"/>
      <c r="I31" s="42"/>
      <c r="J31" s="42"/>
    </row>
    <row r="32" spans="1:14" s="37" customFormat="1" ht="45" hidden="1" x14ac:dyDescent="0.25">
      <c r="B32" s="38" t="s">
        <v>25</v>
      </c>
      <c r="C32" s="38" t="s">
        <v>11</v>
      </c>
      <c r="D32" s="38" t="s">
        <v>40</v>
      </c>
      <c r="E32" s="38" t="s">
        <v>10</v>
      </c>
      <c r="F32" s="38" t="s">
        <v>26</v>
      </c>
      <c r="G32" s="38" t="s">
        <v>24</v>
      </c>
      <c r="H32" s="38" t="s">
        <v>22</v>
      </c>
      <c r="I32" s="38" t="s">
        <v>27</v>
      </c>
      <c r="J32" s="38" t="s">
        <v>23</v>
      </c>
    </row>
    <row r="33" spans="2:10" s="37" customFormat="1" ht="11.25" hidden="1" x14ac:dyDescent="0.2">
      <c r="B33" s="39">
        <v>325000000</v>
      </c>
      <c r="C33" s="40">
        <v>92890</v>
      </c>
      <c r="D33" s="40">
        <v>163980056</v>
      </c>
      <c r="E33" s="39">
        <f>ROUND(96068.23+224809.46+25, 0)</f>
        <v>320903</v>
      </c>
      <c r="F33" s="40">
        <v>1780000</v>
      </c>
      <c r="G33" s="40">
        <v>2160000</v>
      </c>
      <c r="H33" s="40">
        <v>127273</v>
      </c>
      <c r="I33" s="40">
        <v>2400000</v>
      </c>
      <c r="J33" s="40">
        <v>43470</v>
      </c>
    </row>
    <row r="34" spans="2:10" s="37" customFormat="1" ht="11.25" hidden="1" x14ac:dyDescent="0.2">
      <c r="B34" s="39"/>
      <c r="C34" s="40"/>
      <c r="D34" s="40"/>
      <c r="E34" s="40"/>
      <c r="F34" s="44"/>
      <c r="G34" s="45"/>
      <c r="H34" s="45"/>
      <c r="I34" s="43"/>
      <c r="J34" s="43"/>
    </row>
    <row r="35" spans="2:10" s="37" customFormat="1" ht="45" hidden="1" x14ac:dyDescent="0.25">
      <c r="B35" s="31" t="s">
        <v>5</v>
      </c>
      <c r="D35" s="32" t="s">
        <v>6</v>
      </c>
      <c r="E35" s="33" t="s">
        <v>15</v>
      </c>
      <c r="F35" s="34" t="s">
        <v>16</v>
      </c>
      <c r="G35" s="30" t="s">
        <v>17</v>
      </c>
      <c r="H35" s="27" t="s">
        <v>18</v>
      </c>
      <c r="I35" s="27" t="s">
        <v>19</v>
      </c>
      <c r="J35" s="30" t="s">
        <v>20</v>
      </c>
    </row>
    <row r="36" spans="2:10" s="37" customFormat="1" ht="11.25" hidden="1" x14ac:dyDescent="0.25">
      <c r="B36" s="35">
        <v>316200000</v>
      </c>
      <c r="D36" s="32">
        <v>6640000</v>
      </c>
      <c r="E36" s="33">
        <v>31254</v>
      </c>
      <c r="F36" s="36">
        <v>20596.800000000003</v>
      </c>
      <c r="G36" s="30">
        <v>20597</v>
      </c>
      <c r="H36" s="30">
        <v>962675</v>
      </c>
      <c r="I36" s="30">
        <v>717</v>
      </c>
      <c r="J36" s="30">
        <f>100000+60000</f>
        <v>160000</v>
      </c>
    </row>
    <row r="37" spans="2:10" ht="15" hidden="1" x14ac:dyDescent="0.25">
      <c r="B37" s="5"/>
      <c r="C37" s="8"/>
      <c r="D37" s="8"/>
      <c r="E37" s="8"/>
      <c r="F37" s="7"/>
      <c r="G37" s="7"/>
      <c r="H37" s="7"/>
    </row>
    <row r="38" spans="2:10" ht="15" hidden="1" x14ac:dyDescent="0.25">
      <c r="B38" s="5"/>
      <c r="C38" s="8"/>
      <c r="D38" s="8"/>
      <c r="E38" s="8"/>
      <c r="F38" s="7"/>
      <c r="G38" s="7"/>
      <c r="H38" s="7"/>
    </row>
    <row r="39" spans="2:10" hidden="1" x14ac:dyDescent="0.25">
      <c r="B39" s="5"/>
      <c r="D39" s="5"/>
      <c r="E39" s="6"/>
      <c r="F39" s="7"/>
      <c r="G39" s="7"/>
      <c r="H39" s="7"/>
    </row>
    <row r="40" spans="2:10" hidden="1" x14ac:dyDescent="0.25">
      <c r="B40" s="5"/>
      <c r="D40" s="5"/>
      <c r="E40" s="7"/>
      <c r="F40" s="7"/>
    </row>
    <row r="41" spans="2:10" hidden="1" x14ac:dyDescent="0.25">
      <c r="B41" s="7"/>
      <c r="C41" s="7"/>
      <c r="D41" s="7"/>
      <c r="E41" s="7"/>
      <c r="F41" s="7"/>
    </row>
    <row r="42" spans="2:10" hidden="1" x14ac:dyDescent="0.25">
      <c r="B42" s="7"/>
      <c r="C42" s="7"/>
      <c r="D42" s="7"/>
      <c r="E42" s="7"/>
      <c r="F42" s="7"/>
    </row>
    <row r="43" spans="2:10" hidden="1" x14ac:dyDescent="0.25">
      <c r="B43" s="7"/>
      <c r="C43" s="7"/>
      <c r="D43" s="7"/>
      <c r="E43" s="7"/>
      <c r="F43" s="7"/>
    </row>
    <row r="44" spans="2:10" hidden="1" x14ac:dyDescent="0.25">
      <c r="B44" s="7"/>
      <c r="C44" s="7"/>
      <c r="D44" s="7"/>
      <c r="E44" s="7"/>
      <c r="F44" s="7"/>
    </row>
    <row r="45" spans="2:10" hidden="1" x14ac:dyDescent="0.25"/>
    <row r="46" spans="2:10" hidden="1" x14ac:dyDescent="0.25"/>
  </sheetData>
  <sheetProtection password="DE89" sheet="1" objects="1" scenarios="1"/>
  <protectedRanges>
    <protectedRange password="DE89" sqref="C8 E8 H8" name="Yes No"/>
    <protectedRange password="DE89" sqref="D15" name="Insert values"/>
  </protectedRanges>
  <mergeCells count="14">
    <mergeCell ref="E11:M11"/>
    <mergeCell ref="B4:M4"/>
    <mergeCell ref="F8:G8"/>
    <mergeCell ref="C25:H25"/>
    <mergeCell ref="B11:C11"/>
    <mergeCell ref="B6:H6"/>
    <mergeCell ref="C26:L26"/>
    <mergeCell ref="C24:L24"/>
    <mergeCell ref="E12:H12"/>
    <mergeCell ref="L12:M12"/>
    <mergeCell ref="C19:L19"/>
    <mergeCell ref="C21:L21"/>
    <mergeCell ref="B15:C15"/>
    <mergeCell ref="I12:K12"/>
  </mergeCells>
  <dataValidations count="1">
    <dataValidation type="list" allowBlank="1" showInputMessage="1" showErrorMessage="1" sqref="C10 H8 I9 G9 C8 E8:E9" xr:uid="{A30C96AF-3436-4226-BFA5-775AA8A90958}">
      <formula1>$B$30:$C$30</formula1>
    </dataValidation>
  </dataValidations>
  <pageMargins left="0.62992125984251968" right="0.15748031496062992" top="0.86614173228346458" bottom="0.74803149606299213" header="0.31496062992125984" footer="0.31496062992125984"/>
  <pageSetup scale="72" orientation="landscape" r:id="rId1"/>
  <headerFooter>
    <oddFooter>&amp;R&amp;6&amp;Z&amp;F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Caluculator</vt:lpstr>
      <vt:lpstr>Caluculator!Print_Area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2019-04-11T10:51:34Z</cp:lastPrinted>
  <dcterms:created xsi:type="dcterms:W3CDTF">2017-10-19T06:55:07Z</dcterms:created>
  <dcterms:modified xsi:type="dcterms:W3CDTF">2019-04-12T02:26:47Z</dcterms:modified>
</cp:coreProperties>
</file>